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qyards05\AppData\Local\Microsoft\Windows\INetCache\Content.Outlook\0E7QP6GG\"/>
    </mc:Choice>
  </mc:AlternateContent>
  <bookViews>
    <workbookView xWindow="0" yWindow="0" windowWidth="16815" windowHeight="7755"/>
  </bookViews>
  <sheets>
    <sheet name="532 Sq. Ft." sheetId="6" r:id="rId1"/>
    <sheet name="850 Sq. Ft." sheetId="7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7" l="1"/>
  <c r="B22" i="7"/>
  <c r="E29" i="7"/>
  <c r="H29" i="7"/>
  <c r="K29" i="7"/>
  <c r="B11" i="7"/>
  <c r="B13" i="7"/>
  <c r="K28" i="7"/>
  <c r="B6" i="7"/>
  <c r="K26" i="7"/>
  <c r="K27" i="7"/>
  <c r="K3" i="7"/>
  <c r="K4" i="7"/>
  <c r="K5" i="7"/>
  <c r="K31" i="7"/>
  <c r="H28" i="7"/>
  <c r="H26" i="7"/>
  <c r="H27" i="7"/>
  <c r="H3" i="7"/>
  <c r="H4" i="7"/>
  <c r="H5" i="7"/>
  <c r="H31" i="7"/>
  <c r="E28" i="7"/>
  <c r="E26" i="7"/>
  <c r="E27" i="7"/>
  <c r="E3" i="7"/>
  <c r="E4" i="7"/>
  <c r="E5" i="7"/>
  <c r="E31" i="7"/>
  <c r="B17" i="7"/>
  <c r="B18" i="7"/>
  <c r="B23" i="7"/>
  <c r="B26" i="7"/>
  <c r="N3" i="7"/>
  <c r="N7" i="7"/>
  <c r="N8" i="7"/>
  <c r="N9" i="7"/>
  <c r="N10" i="7"/>
  <c r="N11" i="7"/>
  <c r="N12" i="7"/>
  <c r="N13" i="7"/>
  <c r="N14" i="7"/>
  <c r="N15" i="7"/>
  <c r="N16" i="7"/>
  <c r="N17" i="7"/>
  <c r="N18" i="7"/>
  <c r="N20" i="7"/>
  <c r="N24" i="7"/>
  <c r="K7" i="7"/>
  <c r="K8" i="7"/>
  <c r="K9" i="7"/>
  <c r="K10" i="7"/>
  <c r="K11" i="7"/>
  <c r="K12" i="7"/>
  <c r="K13" i="7"/>
  <c r="K14" i="7"/>
  <c r="K15" i="7"/>
  <c r="K16" i="7"/>
  <c r="K17" i="7"/>
  <c r="K18" i="7"/>
  <c r="K20" i="7"/>
  <c r="K24" i="7"/>
  <c r="H7" i="7"/>
  <c r="H8" i="7"/>
  <c r="H9" i="7"/>
  <c r="H10" i="7"/>
  <c r="H11" i="7"/>
  <c r="H12" i="7"/>
  <c r="H13" i="7"/>
  <c r="H14" i="7"/>
  <c r="H15" i="7"/>
  <c r="H16" i="7"/>
  <c r="H17" i="7"/>
  <c r="H18" i="7"/>
  <c r="H20" i="7"/>
  <c r="H24" i="7"/>
  <c r="E7" i="7"/>
  <c r="E8" i="7"/>
  <c r="E9" i="7"/>
  <c r="E10" i="7"/>
  <c r="E11" i="7"/>
  <c r="E12" i="7"/>
  <c r="E13" i="7"/>
  <c r="E14" i="7"/>
  <c r="E15" i="7"/>
  <c r="E16" i="7"/>
  <c r="E17" i="7"/>
  <c r="E18" i="7"/>
  <c r="E20" i="7"/>
  <c r="E24" i="7"/>
  <c r="N23" i="7"/>
  <c r="K23" i="7"/>
  <c r="H23" i="7"/>
  <c r="E23" i="7"/>
  <c r="N22" i="7"/>
  <c r="K22" i="7"/>
  <c r="H22" i="7"/>
  <c r="E22" i="7"/>
  <c r="B15" i="6"/>
  <c r="B22" i="6"/>
  <c r="E29" i="6"/>
  <c r="H29" i="6"/>
  <c r="K29" i="6"/>
  <c r="B11" i="6"/>
  <c r="B13" i="6"/>
  <c r="K28" i="6"/>
  <c r="B6" i="6"/>
  <c r="K26" i="6"/>
  <c r="K27" i="6"/>
  <c r="K3" i="6"/>
  <c r="K4" i="6"/>
  <c r="K5" i="6"/>
  <c r="K31" i="6"/>
  <c r="H28" i="6"/>
  <c r="H26" i="6"/>
  <c r="H27" i="6"/>
  <c r="H3" i="6"/>
  <c r="H4" i="6"/>
  <c r="H5" i="6"/>
  <c r="H31" i="6"/>
  <c r="E28" i="6"/>
  <c r="E26" i="6"/>
  <c r="E27" i="6"/>
  <c r="E3" i="6"/>
  <c r="E4" i="6"/>
  <c r="E5" i="6"/>
  <c r="E31" i="6"/>
  <c r="B17" i="6"/>
  <c r="B18" i="6"/>
  <c r="B23" i="6"/>
  <c r="B26" i="6"/>
  <c r="N3" i="6"/>
  <c r="N7" i="6"/>
  <c r="N8" i="6"/>
  <c r="N9" i="6"/>
  <c r="N10" i="6"/>
  <c r="N11" i="6"/>
  <c r="N12" i="6"/>
  <c r="N13" i="6"/>
  <c r="N14" i="6"/>
  <c r="N15" i="6"/>
  <c r="N16" i="6"/>
  <c r="N17" i="6"/>
  <c r="N18" i="6"/>
  <c r="N20" i="6"/>
  <c r="N24" i="6"/>
  <c r="K7" i="6"/>
  <c r="K8" i="6"/>
  <c r="K9" i="6"/>
  <c r="K10" i="6"/>
  <c r="K11" i="6"/>
  <c r="K12" i="6"/>
  <c r="K13" i="6"/>
  <c r="K14" i="6"/>
  <c r="K15" i="6"/>
  <c r="K16" i="6"/>
  <c r="K17" i="6"/>
  <c r="K18" i="6"/>
  <c r="K20" i="6"/>
  <c r="K24" i="6"/>
  <c r="H7" i="6"/>
  <c r="H8" i="6"/>
  <c r="H9" i="6"/>
  <c r="H10" i="6"/>
  <c r="H11" i="6"/>
  <c r="H12" i="6"/>
  <c r="H13" i="6"/>
  <c r="H14" i="6"/>
  <c r="H15" i="6"/>
  <c r="H16" i="6"/>
  <c r="H17" i="6"/>
  <c r="H18" i="6"/>
  <c r="H20" i="6"/>
  <c r="H24" i="6"/>
  <c r="E7" i="6"/>
  <c r="E8" i="6"/>
  <c r="E9" i="6"/>
  <c r="E10" i="6"/>
  <c r="E11" i="6"/>
  <c r="E12" i="6"/>
  <c r="E13" i="6"/>
  <c r="E14" i="6"/>
  <c r="E15" i="6"/>
  <c r="E16" i="6"/>
  <c r="E17" i="6"/>
  <c r="E18" i="6"/>
  <c r="E20" i="6"/>
  <c r="E24" i="6"/>
  <c r="N23" i="6"/>
  <c r="K23" i="6"/>
  <c r="H23" i="6"/>
  <c r="E23" i="6"/>
  <c r="N22" i="6"/>
  <c r="K22" i="6"/>
  <c r="H22" i="6"/>
  <c r="E22" i="6"/>
</calcChain>
</file>

<file path=xl/sharedStrings.xml><?xml version="1.0" encoding="utf-8"?>
<sst xmlns="http://schemas.openxmlformats.org/spreadsheetml/2006/main" count="224" uniqueCount="54">
  <si>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</si>
  <si>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</si>
  <si>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</si>
  <si>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</si>
  <si>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</si>
  <si>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</si>
  <si>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</si>
  <si>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</si>
  <si>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</si>
  <si>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</si>
  <si>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</si>
  <si>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</si>
  <si>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Price (per sq. ft.)</t>
  </si>
  <si>
    <t>Total BSP of the unit</t>
  </si>
  <si>
    <t>Extra Charges</t>
  </si>
  <si>
    <t>EEC/FFC (Rs. 200 per sq. ft.)</t>
  </si>
  <si>
    <t>IFMS/ Lease rent (Rs. 200 per sq. ft.)</t>
  </si>
  <si>
    <t>One year total</t>
  </si>
  <si>
    <t>If possession is after 3 years</t>
  </si>
  <si>
    <t>If possession is after 4 years</t>
  </si>
  <si>
    <t>If possession is after 5 years</t>
  </si>
  <si>
    <t>12% per annum return</t>
  </si>
  <si>
    <t>11% per annum return</t>
  </si>
  <si>
    <t>10% per annum return</t>
  </si>
  <si>
    <r>
      <t xml:space="preserve">Unit Size in Sq. Ft. </t>
    </r>
    <r>
      <rPr>
        <i/>
        <sz val="14"/>
        <color theme="1"/>
        <rFont val="Calibri"/>
        <scheme val="minor"/>
      </rPr>
      <t>(can enter the size)</t>
    </r>
  </si>
  <si>
    <r>
      <t xml:space="preserve">95% of BSP </t>
    </r>
    <r>
      <rPr>
        <i/>
        <sz val="14"/>
        <color theme="1"/>
        <rFont val="Calibri"/>
        <scheme val="minor"/>
      </rPr>
      <t>(pay within 30 days)</t>
    </r>
  </si>
  <si>
    <r>
      <t xml:space="preserve">75% of BSP </t>
    </r>
    <r>
      <rPr>
        <i/>
        <sz val="14"/>
        <color theme="1"/>
        <rFont val="Calibri"/>
        <scheme val="minor"/>
      </rPr>
      <t>(pay within 30 days)</t>
    </r>
  </si>
  <si>
    <r>
      <t xml:space="preserve">50% of BSP </t>
    </r>
    <r>
      <rPr>
        <i/>
        <sz val="14"/>
        <color theme="1"/>
        <rFont val="Calibri"/>
        <scheme val="minor"/>
      </rPr>
      <t>(pay within 30 days)</t>
    </r>
  </si>
  <si>
    <t>Total additional charges</t>
  </si>
  <si>
    <t>Total</t>
  </si>
  <si>
    <t>4.35% of toal BSP</t>
  </si>
  <si>
    <t>Total= Total BSP + Total Service tax on BSP</t>
  </si>
  <si>
    <t>Total= Total additional + Total Service tax on additional</t>
  </si>
  <si>
    <t>Payment on possession (5%)</t>
  </si>
  <si>
    <t>Payment on possession (25%)</t>
  </si>
  <si>
    <t>Payment on possession (50%)</t>
  </si>
  <si>
    <t xml:space="preserve">Service tax on possession payment </t>
  </si>
  <si>
    <t xml:space="preserve">Service tax on additional payment </t>
  </si>
  <si>
    <t>If lockin is 3 year</t>
  </si>
  <si>
    <t>If lockin is 6 year</t>
  </si>
  <si>
    <t>If lockin is 9 year</t>
  </si>
  <si>
    <t>Rs. 37 psf Lease guarantee after possession</t>
  </si>
  <si>
    <t>Area</t>
  </si>
  <si>
    <t>Per Sq. Ft. Lease guarantee</t>
  </si>
  <si>
    <t>Total (BSP+Additional+Service tax)</t>
  </si>
  <si>
    <t>*Cheque in favor "Parmesh Construction Company Limited"</t>
  </si>
  <si>
    <t>*PLC and car parking charges are extra.</t>
  </si>
  <si>
    <t>*Any new taxes and registry borne by the applicant.</t>
  </si>
  <si>
    <t>Note:  Amount is before diduction of TDS. TDS will be applicable or diduct.</t>
  </si>
  <si>
    <t>Service tax on total BSP (4.50% of BSP)</t>
  </si>
  <si>
    <t>Service tax (4.50%)</t>
  </si>
  <si>
    <t xml:space="preserve">Service tax on total additional(4.50% of EEC, FFC &amp; Lease rent) </t>
  </si>
  <si>
    <t>4.50% of total EEC, FFC and Lease rent</t>
  </si>
  <si>
    <t>*Current service tax is 4.50%. If changes, new service tax will be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</si>
</sst>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scheme val="minor"/>
    </font>
    <font>
      <sz val="14"/>
      <color theme="0"/>
      <name val="Calibri"/>
      <family val="2"/>
      <scheme val="minor"/>
    </font>
    <font>
      <sz val="14"/>
      <color theme="5" tint="0.59999389629810485"/>
      <name val="Calibri"/>
      <family val="2"/>
      <scheme val="minor"/>
    </font>
    <font>
      <sz val="19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0" fontId="2" fillId="2" borderId="15" xfId="0" applyNumberFormat="1" applyFont="1" applyFill="1" applyBorder="1" applyAlignment="1">
      <alignment vertical="center"/>
    </xf>
    <xf numFmtId="0" fontId="2" fillId="2" borderId="19" xfId="0" applyNumberFormat="1" applyFont="1" applyFill="1" applyBorder="1" applyAlignment="1">
      <alignment vertical="center"/>
    </xf>
    <xf numFmtId="0" fontId="2" fillId="2" borderId="17" xfId="0" applyNumberFormat="1" applyFont="1" applyFill="1" applyBorder="1" applyAlignment="1">
      <alignment vertical="center"/>
    </xf>
    <xf numFmtId="0" fontId="2" fillId="6" borderId="11" xfId="0" applyNumberFormat="1" applyFont="1" applyFill="1" applyBorder="1" applyAlignment="1">
      <alignment vertical="center"/>
    </xf>
    <xf numFmtId="0" fontId="2" fillId="6" borderId="13" xfId="0" applyNumberFormat="1" applyFont="1" applyFill="1" applyBorder="1" applyAlignment="1">
      <alignment vertical="center"/>
    </xf>
    <xf numFmtId="0" fontId="2" fillId="6" borderId="15" xfId="0" applyNumberFormat="1" applyFont="1" applyFill="1" applyBorder="1" applyAlignment="1">
      <alignment vertical="center"/>
    </xf>
    <xf numFmtId="0" fontId="2" fillId="6" borderId="3" xfId="0" applyNumberFormat="1" applyFont="1" applyFill="1" applyBorder="1" applyAlignment="1">
      <alignment vertical="center"/>
    </xf>
    <xf numFmtId="0" fontId="2" fillId="6" borderId="7" xfId="0" applyNumberFormat="1" applyFont="1" applyFill="1" applyBorder="1" applyAlignment="1">
      <alignment vertical="center"/>
    </xf>
    <xf numFmtId="0" fontId="2" fillId="6" borderId="2" xfId="0" applyNumberFormat="1" applyFont="1" applyFill="1" applyBorder="1" applyAlignment="1">
      <alignment vertical="center"/>
    </xf>
    <xf numFmtId="0" fontId="2" fillId="4" borderId="7" xfId="0" applyNumberFormat="1" applyFont="1" applyFill="1" applyBorder="1" applyAlignment="1">
      <alignment vertical="center"/>
    </xf>
    <xf numFmtId="0" fontId="7" fillId="4" borderId="2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4" borderId="4" xfId="0" applyNumberFormat="1" applyFont="1" applyFill="1" applyBorder="1" applyAlignment="1">
      <alignment vertical="center"/>
    </xf>
    <xf numFmtId="0" fontId="2" fillId="4" borderId="3" xfId="0" applyNumberFormat="1" applyFont="1" applyFill="1" applyBorder="1" applyAlignment="1">
      <alignment vertical="center"/>
    </xf>
    <xf numFmtId="0" fontId="2" fillId="5" borderId="7" xfId="0" applyNumberFormat="1" applyFont="1" applyFill="1" applyBorder="1" applyAlignment="1">
      <alignment vertical="center"/>
    </xf>
    <xf numFmtId="0" fontId="7" fillId="4" borderId="7" xfId="0" applyNumberFormat="1" applyFont="1" applyFill="1" applyBorder="1" applyAlignment="1">
      <alignment vertical="center"/>
    </xf>
    <xf numFmtId="0" fontId="2" fillId="5" borderId="4" xfId="0" applyNumberFormat="1" applyFont="1" applyFill="1" applyBorder="1" applyAlignment="1">
      <alignment vertical="center"/>
    </xf>
    <xf numFmtId="0" fontId="2" fillId="5" borderId="3" xfId="0" applyNumberFormat="1" applyFont="1" applyFill="1" applyBorder="1" applyAlignment="1">
      <alignment vertical="center"/>
    </xf>
    <xf numFmtId="0" fontId="1" fillId="4" borderId="7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0" fontId="2" fillId="5" borderId="10" xfId="0" applyNumberFormat="1" applyFont="1" applyFill="1" applyBorder="1" applyAlignment="1">
      <alignment vertical="center"/>
    </xf>
    <xf numFmtId="0" fontId="2" fillId="5" borderId="11" xfId="0" applyNumberFormat="1" applyFont="1" applyFill="1" applyBorder="1" applyAlignment="1">
      <alignment vertical="center"/>
    </xf>
    <xf numFmtId="0" fontId="2" fillId="2" borderId="12" xfId="0" applyNumberFormat="1" applyFont="1" applyFill="1" applyBorder="1" applyAlignment="1">
      <alignment vertical="center"/>
    </xf>
    <xf numFmtId="0" fontId="2" fillId="5" borderId="12" xfId="0" applyNumberFormat="1" applyFont="1" applyFill="1" applyBorder="1" applyAlignment="1">
      <alignment vertical="center"/>
    </xf>
    <xf numFmtId="0" fontId="2" fillId="5" borderId="13" xfId="0" applyNumberFormat="1" applyFont="1" applyFill="1" applyBorder="1" applyAlignment="1">
      <alignment vertical="center"/>
    </xf>
    <xf numFmtId="0" fontId="1" fillId="4" borderId="4" xfId="0" applyNumberFormat="1" applyFont="1" applyFill="1" applyBorder="1" applyAlignment="1">
      <alignment vertical="center"/>
    </xf>
    <xf numFmtId="0" fontId="5" fillId="4" borderId="4" xfId="0" applyNumberFormat="1" applyFont="1" applyFill="1" applyBorder="1" applyAlignment="1">
      <alignment vertical="center"/>
    </xf>
    <xf numFmtId="0" fontId="5" fillId="4" borderId="5" xfId="0" applyNumberFormat="1" applyFont="1" applyFill="1" applyBorder="1" applyAlignment="1">
      <alignment vertical="center"/>
    </xf>
    <xf numFmtId="0" fontId="2" fillId="4" borderId="6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0" fontId="7" fillId="3" borderId="2" xfId="0" applyNumberFormat="1" applyFont="1" applyFill="1" applyBorder="1" applyAlignment="1">
      <alignment vertical="center"/>
    </xf>
    <xf numFmtId="0" fontId="2" fillId="3" borderId="7" xfId="0" applyNumberFormat="1" applyFont="1" applyFill="1" applyBorder="1" applyAlignment="1">
      <alignment vertical="center"/>
    </xf>
    <xf numFmtId="0" fontId="1" fillId="3" borderId="7" xfId="0" applyNumberFormat="1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vertical="center"/>
    </xf>
    <xf numFmtId="0" fontId="2" fillId="5" borderId="14" xfId="0" applyNumberFormat="1" applyFont="1" applyFill="1" applyBorder="1" applyAlignment="1">
      <alignment vertical="center"/>
    </xf>
    <xf numFmtId="0" fontId="2" fillId="5" borderId="15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2" fillId="2" borderId="18" xfId="0" applyNumberFormat="1" applyFont="1" applyFill="1" applyBorder="1" applyAlignment="1">
      <alignment vertical="center"/>
    </xf>
    <xf numFmtId="0" fontId="2" fillId="2" borderId="16" xfId="0" applyNumberFormat="1" applyFont="1" applyFill="1" applyBorder="1" applyAlignment="1">
      <alignment vertical="center"/>
    </xf>
    <xf numFmtId="0" fontId="2" fillId="5" borderId="16" xfId="0" applyNumberFormat="1" applyFont="1" applyFill="1" applyBorder="1" applyAlignment="1">
      <alignment vertical="center"/>
    </xf>
    <xf numFmtId="0" fontId="2" fillId="5" borderId="17" xfId="0" applyNumberFormat="1" applyFont="1" applyFill="1" applyBorder="1" applyAlignment="1">
      <alignment vertical="center"/>
    </xf>
    <xf numFmtId="0" fontId="2" fillId="6" borderId="10" xfId="0" applyNumberFormat="1" applyFont="1" applyFill="1" applyBorder="1" applyAlignment="1">
      <alignment vertical="center"/>
    </xf>
    <xf numFmtId="0" fontId="2" fillId="6" borderId="12" xfId="0" applyNumberFormat="1" applyFont="1" applyFill="1" applyBorder="1" applyAlignment="1">
      <alignment vertical="center"/>
    </xf>
    <xf numFmtId="0" fontId="2" fillId="6" borderId="14" xfId="0" applyNumberFormat="1" applyFont="1" applyFill="1" applyBorder="1" applyAlignment="1">
      <alignment vertical="center"/>
    </xf>
    <xf numFmtId="0" fontId="2" fillId="6" borderId="4" xfId="0" applyNumberFormat="1" applyFont="1" applyFill="1" applyBorder="1" applyAlignment="1">
      <alignment vertical="center"/>
    </xf>
    <xf numFmtId="0" fontId="2" fillId="6" borderId="1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6" fillId="7" borderId="8" xfId="0" applyNumberFormat="1" applyFont="1" applyFill="1" applyBorder="1" applyAlignment="1">
      <alignment horizontal="left" vertical="center"/>
    </xf>
    <xf numFmtId="0" fontId="6" fillId="7" borderId="9" xfId="0" applyNumberFormat="1" applyFont="1" applyFill="1" applyBorder="1" applyAlignment="1">
      <alignment horizontal="left" vertical="center"/>
    </xf>
    <xf numFmtId="0" fontId="6" fillId="7" borderId="8" xfId="0" applyNumberFormat="1" applyFont="1" applyFill="1" applyBorder="1" applyAlignment="1">
      <alignment horizontal="right" vertical="center"/>
    </xf>
    <xf numFmtId="0" fontId="6" fillId="7" borderId="9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3" borderId="8" xfId="0" applyNumberFormat="1" applyFont="1" applyFill="1" applyBorder="1" applyAlignment="1">
      <alignment horizontal="left" vertical="center" wrapText="1"/>
    </xf>
    <xf numFmtId="0" fontId="2" fillId="3" borderId="9" xfId="0" applyNumberFormat="1" applyFont="1" applyFill="1" applyBorder="1" applyAlignment="1">
      <alignment horizontal="left" vertical="center" wrapText="1"/>
    </xf>
    <xf numFmtId="0" fontId="1" fillId="3" borderId="8" xfId="0" applyNumberFormat="1" applyFont="1" applyFill="1" applyBorder="1" applyAlignment="1">
      <alignment horizontal="right" vertical="center"/>
    </xf>
    <xf numFmtId="0" fontId="1" fillId="3" borderId="9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A3" sqref="A3"/>
    </sheetView>
  </sheetViews>
  <sheetFormatPr defaultColWidth="10.85546875" defaultRowHeight="18.75" x14ac:dyDescent="0.25"/>
  <cols>
    <col min="1" max="1" width="45.85546875" style="3" bestFit="1" customWidth="1"/>
    <col min="2" max="2" width="16.7109375" style="3" bestFit="1" customWidth="1"/>
    <col min="3" max="3" width="8.28515625" style="3" customWidth="1"/>
    <col min="4" max="4" width="34.42578125" style="3" bestFit="1" customWidth="1"/>
    <col min="5" max="5" width="12.28515625" style="3" bestFit="1" customWidth="1"/>
    <col min="6" max="6" width="8.28515625" style="3" customWidth="1"/>
    <col min="7" max="7" width="34.42578125" style="3" bestFit="1" customWidth="1"/>
    <col min="8" max="8" width="12.28515625" style="3" bestFit="1" customWidth="1"/>
    <col min="9" max="9" width="8.28515625" style="3" customWidth="1"/>
    <col min="10" max="10" width="34.42578125" style="3" bestFit="1" customWidth="1"/>
    <col min="11" max="11" width="12.28515625" style="3" bestFit="1" customWidth="1"/>
    <col min="12" max="12" width="8.28515625" style="3" customWidth="1"/>
    <col min="13" max="13" width="32.42578125" style="3" bestFit="1" customWidth="1"/>
    <col min="14" max="14" width="12.85546875" style="3" customWidth="1"/>
    <col min="15" max="21" width="10.85546875" style="3"/>
    <col min="22" max="16384" width="10.85546875" style="1"/>
  </cols>
  <sheetData>
    <row r="1" spans="1:14" ht="19.5" thickBot="1" x14ac:dyDescent="0.3"/>
    <row r="2" spans="1:14" ht="18.95" customHeight="1" thickBot="1" x14ac:dyDescent="0.3">
      <c r="A2" s="16" t="s">
        <v>24</v>
      </c>
      <c r="B2" s="17">
        <v>532</v>
      </c>
      <c r="D2" s="72" t="s">
        <v>21</v>
      </c>
      <c r="E2" s="73"/>
      <c r="F2" s="18"/>
      <c r="G2" s="72" t="s">
        <v>22</v>
      </c>
      <c r="H2" s="73"/>
      <c r="I2" s="18"/>
      <c r="J2" s="72" t="s">
        <v>23</v>
      </c>
      <c r="K2" s="73"/>
      <c r="L2" s="18"/>
      <c r="M2" s="74" t="s">
        <v>41</v>
      </c>
      <c r="N2" s="75"/>
    </row>
    <row r="3" spans="1:14" ht="18.95" customHeight="1" thickBot="1" x14ac:dyDescent="0.3">
      <c r="A3" s="19"/>
      <c r="B3" s="20"/>
      <c r="D3" s="2" t="s">
        <v>25</v>
      </c>
      <c r="E3" s="2">
        <f>B6*95%</f>
        <v>2527000</v>
      </c>
      <c r="G3" s="2" t="s">
        <v>26</v>
      </c>
      <c r="H3" s="2">
        <f>B6*75%</f>
        <v>1995000</v>
      </c>
      <c r="J3" s="2" t="s">
        <v>27</v>
      </c>
      <c r="K3" s="2">
        <f>B6*50%</f>
        <v>1330000</v>
      </c>
      <c r="M3" s="21" t="s">
        <v>42</v>
      </c>
      <c r="N3" s="21">
        <f>B2</f>
        <v>532</v>
      </c>
    </row>
    <row r="4" spans="1:14" ht="19.5" thickBot="1" x14ac:dyDescent="0.3">
      <c r="A4" s="16" t="s">
        <v>12</v>
      </c>
      <c r="B4" s="22">
        <v>5000</v>
      </c>
      <c r="D4" s="2" t="s">
        <v>50</v>
      </c>
      <c r="E4" s="2">
        <f>E3*B16</f>
        <v>113715</v>
      </c>
      <c r="G4" s="2" t="s">
        <v>50</v>
      </c>
      <c r="H4" s="2">
        <f>H3*B16</f>
        <v>89775</v>
      </c>
      <c r="J4" s="2" t="s">
        <v>50</v>
      </c>
      <c r="K4" s="2">
        <f>K3*B16</f>
        <v>59850</v>
      </c>
      <c r="M4" s="21" t="s">
        <v>43</v>
      </c>
      <c r="N4" s="21">
        <v>37</v>
      </c>
    </row>
    <row r="5" spans="1:14" ht="19.5" thickBot="1" x14ac:dyDescent="0.3">
      <c r="A5" s="19"/>
      <c r="B5" s="20"/>
      <c r="D5" s="2" t="s">
        <v>29</v>
      </c>
      <c r="E5" s="2">
        <f>E4+E3</f>
        <v>2640715</v>
      </c>
      <c r="G5" s="2" t="s">
        <v>29</v>
      </c>
      <c r="H5" s="2">
        <f>H4+H3</f>
        <v>2084775</v>
      </c>
      <c r="J5" s="2" t="s">
        <v>29</v>
      </c>
      <c r="K5" s="2">
        <f>K4+K3</f>
        <v>1389850</v>
      </c>
      <c r="M5" s="23"/>
      <c r="N5" s="24"/>
    </row>
    <row r="6" spans="1:14" ht="19.5" thickBot="1" x14ac:dyDescent="0.3">
      <c r="A6" s="16" t="s">
        <v>13</v>
      </c>
      <c r="B6" s="25">
        <f>B2*B4</f>
        <v>2660000</v>
      </c>
      <c r="D6" s="26"/>
      <c r="E6" s="4"/>
      <c r="G6" s="26"/>
      <c r="H6" s="4"/>
      <c r="J6" s="26"/>
      <c r="K6" s="4"/>
      <c r="M6" s="23"/>
      <c r="N6" s="24"/>
    </row>
    <row r="7" spans="1:14" x14ac:dyDescent="0.25">
      <c r="A7" s="19"/>
      <c r="B7" s="20"/>
      <c r="D7" s="27" t="s">
        <v>0</v>
      </c>
      <c r="E7" s="5">
        <f>E3*1%</f>
        <v>25270</v>
      </c>
      <c r="G7" s="27" t="s">
        <v>0</v>
      </c>
      <c r="H7" s="5">
        <f>H3*0.9166%</f>
        <v>18286.170000000002</v>
      </c>
      <c r="J7" s="27" t="s">
        <v>0</v>
      </c>
      <c r="K7" s="5">
        <f>K3*0.9166%</f>
        <v>12190.78</v>
      </c>
      <c r="M7" s="28" t="s">
        <v>0</v>
      </c>
      <c r="N7" s="29">
        <f>N4*N3</f>
        <v>19684</v>
      </c>
    </row>
    <row r="8" spans="1:14" x14ac:dyDescent="0.25">
      <c r="A8" s="19"/>
      <c r="B8" s="20"/>
      <c r="D8" s="30" t="s">
        <v>1</v>
      </c>
      <c r="E8" s="6">
        <f t="shared" ref="E8:E18" si="0">E7</f>
        <v>25270</v>
      </c>
      <c r="G8" s="30" t="s">
        <v>1</v>
      </c>
      <c r="H8" s="6">
        <f t="shared" ref="H8:H18" si="1">H7</f>
        <v>18286.170000000002</v>
      </c>
      <c r="J8" s="30" t="s">
        <v>1</v>
      </c>
      <c r="K8" s="6">
        <f t="shared" ref="K8:K18" si="2">K7</f>
        <v>12190.78</v>
      </c>
      <c r="M8" s="31" t="s">
        <v>1</v>
      </c>
      <c r="N8" s="32">
        <f>N7</f>
        <v>19684</v>
      </c>
    </row>
    <row r="9" spans="1:14" x14ac:dyDescent="0.25">
      <c r="A9" s="33" t="s">
        <v>14</v>
      </c>
      <c r="B9" s="20"/>
      <c r="D9" s="30" t="s">
        <v>2</v>
      </c>
      <c r="E9" s="6">
        <f t="shared" si="0"/>
        <v>25270</v>
      </c>
      <c r="G9" s="30" t="s">
        <v>2</v>
      </c>
      <c r="H9" s="6">
        <f t="shared" si="1"/>
        <v>18286.170000000002</v>
      </c>
      <c r="J9" s="30" t="s">
        <v>2</v>
      </c>
      <c r="K9" s="6">
        <f t="shared" si="2"/>
        <v>12190.78</v>
      </c>
      <c r="M9" s="31" t="s">
        <v>2</v>
      </c>
      <c r="N9" s="32">
        <f>N8</f>
        <v>19684</v>
      </c>
    </row>
    <row r="10" spans="1:14" ht="15" customHeight="1" thickBot="1" x14ac:dyDescent="0.3">
      <c r="A10" s="19"/>
      <c r="B10" s="20"/>
      <c r="D10" s="30" t="s">
        <v>3</v>
      </c>
      <c r="E10" s="6">
        <f t="shared" si="0"/>
        <v>25270</v>
      </c>
      <c r="G10" s="30" t="s">
        <v>3</v>
      </c>
      <c r="H10" s="6">
        <f t="shared" si="1"/>
        <v>18286.170000000002</v>
      </c>
      <c r="J10" s="30" t="s">
        <v>3</v>
      </c>
      <c r="K10" s="6">
        <f t="shared" si="2"/>
        <v>12190.78</v>
      </c>
      <c r="M10" s="31" t="s">
        <v>3</v>
      </c>
      <c r="N10" s="32">
        <f>N9</f>
        <v>19684</v>
      </c>
    </row>
    <row r="11" spans="1:14" ht="20.100000000000001" customHeight="1" thickBot="1" x14ac:dyDescent="0.3">
      <c r="A11" s="16" t="s">
        <v>15</v>
      </c>
      <c r="B11" s="16">
        <f>B2*A12</f>
        <v>106400</v>
      </c>
      <c r="D11" s="30" t="s">
        <v>4</v>
      </c>
      <c r="E11" s="6">
        <f t="shared" si="0"/>
        <v>25270</v>
      </c>
      <c r="G11" s="30" t="s">
        <v>4</v>
      </c>
      <c r="H11" s="6">
        <f t="shared" si="1"/>
        <v>18286.170000000002</v>
      </c>
      <c r="J11" s="30" t="s">
        <v>4</v>
      </c>
      <c r="K11" s="6">
        <f t="shared" si="2"/>
        <v>12190.78</v>
      </c>
      <c r="M11" s="31" t="s">
        <v>4</v>
      </c>
      <c r="N11" s="32">
        <f t="shared" ref="N11:N18" si="3">N10</f>
        <v>19684</v>
      </c>
    </row>
    <row r="12" spans="1:14" ht="20.100000000000001" customHeight="1" thickBot="1" x14ac:dyDescent="0.3">
      <c r="A12" s="34">
        <v>200</v>
      </c>
      <c r="B12" s="20"/>
      <c r="D12" s="30" t="s">
        <v>5</v>
      </c>
      <c r="E12" s="6">
        <f t="shared" si="0"/>
        <v>25270</v>
      </c>
      <c r="G12" s="30" t="s">
        <v>5</v>
      </c>
      <c r="H12" s="6">
        <f t="shared" si="1"/>
        <v>18286.170000000002</v>
      </c>
      <c r="J12" s="30" t="s">
        <v>5</v>
      </c>
      <c r="K12" s="6">
        <f t="shared" si="2"/>
        <v>12190.78</v>
      </c>
      <c r="M12" s="31" t="s">
        <v>5</v>
      </c>
      <c r="N12" s="32">
        <f t="shared" si="3"/>
        <v>19684</v>
      </c>
    </row>
    <row r="13" spans="1:14" ht="15.95" customHeight="1" thickBot="1" x14ac:dyDescent="0.3">
      <c r="A13" s="16" t="s">
        <v>16</v>
      </c>
      <c r="B13" s="16">
        <f>B2*A14</f>
        <v>106400</v>
      </c>
      <c r="D13" s="30" t="s">
        <v>6</v>
      </c>
      <c r="E13" s="6">
        <f t="shared" si="0"/>
        <v>25270</v>
      </c>
      <c r="G13" s="30" t="s">
        <v>6</v>
      </c>
      <c r="H13" s="6">
        <f t="shared" si="1"/>
        <v>18286.170000000002</v>
      </c>
      <c r="J13" s="30" t="s">
        <v>6</v>
      </c>
      <c r="K13" s="6">
        <f t="shared" si="2"/>
        <v>12190.78</v>
      </c>
      <c r="M13" s="31" t="s">
        <v>6</v>
      </c>
      <c r="N13" s="32">
        <f t="shared" si="3"/>
        <v>19684</v>
      </c>
    </row>
    <row r="14" spans="1:14" ht="19.5" thickBot="1" x14ac:dyDescent="0.3">
      <c r="A14" s="35">
        <v>200</v>
      </c>
      <c r="B14" s="36"/>
      <c r="D14" s="30" t="s">
        <v>7</v>
      </c>
      <c r="E14" s="6">
        <f t="shared" si="0"/>
        <v>25270</v>
      </c>
      <c r="G14" s="30" t="s">
        <v>7</v>
      </c>
      <c r="H14" s="6">
        <f t="shared" si="1"/>
        <v>18286.170000000002</v>
      </c>
      <c r="J14" s="30" t="s">
        <v>7</v>
      </c>
      <c r="K14" s="6">
        <f t="shared" si="2"/>
        <v>12190.78</v>
      </c>
      <c r="M14" s="31" t="s">
        <v>7</v>
      </c>
      <c r="N14" s="32">
        <f t="shared" si="3"/>
        <v>19684</v>
      </c>
    </row>
    <row r="15" spans="1:14" ht="19.5" thickBot="1" x14ac:dyDescent="0.3">
      <c r="A15" s="37">
        <v>300</v>
      </c>
      <c r="B15" s="37">
        <f>A15*B2</f>
        <v>159600</v>
      </c>
      <c r="D15" s="30" t="s">
        <v>8</v>
      </c>
      <c r="E15" s="6">
        <f t="shared" si="0"/>
        <v>25270</v>
      </c>
      <c r="G15" s="30" t="s">
        <v>8</v>
      </c>
      <c r="H15" s="6">
        <f t="shared" si="1"/>
        <v>18286.170000000002</v>
      </c>
      <c r="J15" s="30" t="s">
        <v>8</v>
      </c>
      <c r="K15" s="6">
        <f t="shared" si="2"/>
        <v>12190.78</v>
      </c>
      <c r="M15" s="31" t="s">
        <v>8</v>
      </c>
      <c r="N15" s="32">
        <f t="shared" si="3"/>
        <v>19684</v>
      </c>
    </row>
    <row r="16" spans="1:14" ht="19.5" thickBot="1" x14ac:dyDescent="0.3">
      <c r="A16" s="38" t="s">
        <v>49</v>
      </c>
      <c r="B16" s="39">
        <v>4.4999999999999998E-2</v>
      </c>
      <c r="D16" s="30" t="s">
        <v>9</v>
      </c>
      <c r="E16" s="6">
        <f t="shared" si="0"/>
        <v>25270</v>
      </c>
      <c r="G16" s="30" t="s">
        <v>9</v>
      </c>
      <c r="H16" s="6">
        <f t="shared" si="1"/>
        <v>18286.170000000002</v>
      </c>
      <c r="J16" s="30" t="s">
        <v>9</v>
      </c>
      <c r="K16" s="6">
        <f t="shared" si="2"/>
        <v>12190.78</v>
      </c>
      <c r="M16" s="31" t="s">
        <v>9</v>
      </c>
      <c r="N16" s="32">
        <f t="shared" si="3"/>
        <v>19684</v>
      </c>
    </row>
    <row r="17" spans="1:14" ht="19.5" thickBot="1" x14ac:dyDescent="0.3">
      <c r="A17" s="40" t="s">
        <v>30</v>
      </c>
      <c r="B17" s="40">
        <f>B6*B16</f>
        <v>119700</v>
      </c>
      <c r="D17" s="30" t="s">
        <v>10</v>
      </c>
      <c r="E17" s="6">
        <f t="shared" si="0"/>
        <v>25270</v>
      </c>
      <c r="G17" s="30" t="s">
        <v>10</v>
      </c>
      <c r="H17" s="6">
        <f t="shared" si="1"/>
        <v>18286.170000000002</v>
      </c>
      <c r="J17" s="30" t="s">
        <v>10</v>
      </c>
      <c r="K17" s="6">
        <f t="shared" si="2"/>
        <v>12190.78</v>
      </c>
      <c r="M17" s="31" t="s">
        <v>10</v>
      </c>
      <c r="N17" s="32">
        <f t="shared" si="3"/>
        <v>19684</v>
      </c>
    </row>
    <row r="18" spans="1:14" ht="19.5" thickBot="1" x14ac:dyDescent="0.3">
      <c r="A18" s="40" t="s">
        <v>31</v>
      </c>
      <c r="B18" s="41">
        <f>B6+B17</f>
        <v>2779700</v>
      </c>
      <c r="D18" s="42" t="s">
        <v>11</v>
      </c>
      <c r="E18" s="7">
        <f t="shared" si="0"/>
        <v>25270</v>
      </c>
      <c r="G18" s="42" t="s">
        <v>11</v>
      </c>
      <c r="H18" s="7">
        <f t="shared" si="1"/>
        <v>18286.170000000002</v>
      </c>
      <c r="J18" s="42" t="s">
        <v>11</v>
      </c>
      <c r="K18" s="7">
        <f t="shared" si="2"/>
        <v>12190.78</v>
      </c>
      <c r="M18" s="43" t="s">
        <v>11</v>
      </c>
      <c r="N18" s="44">
        <f t="shared" si="3"/>
        <v>19684</v>
      </c>
    </row>
    <row r="19" spans="1:14" ht="19.5" thickBot="1" x14ac:dyDescent="0.3">
      <c r="A19" s="45"/>
      <c r="B19" s="45"/>
      <c r="D19" s="46"/>
      <c r="E19" s="8"/>
      <c r="G19" s="46"/>
      <c r="H19" s="8"/>
      <c r="J19" s="46"/>
      <c r="K19" s="8"/>
      <c r="M19" s="23"/>
      <c r="N19" s="24"/>
    </row>
    <row r="20" spans="1:14" ht="19.5" thickBot="1" x14ac:dyDescent="0.3">
      <c r="A20" s="45"/>
      <c r="B20" s="45"/>
      <c r="D20" s="47" t="s">
        <v>17</v>
      </c>
      <c r="E20" s="9">
        <f>SUM(E7:E18)</f>
        <v>303240</v>
      </c>
      <c r="G20" s="47" t="s">
        <v>17</v>
      </c>
      <c r="H20" s="9">
        <f>SUM(H7:H18)</f>
        <v>219434.04000000007</v>
      </c>
      <c r="J20" s="47" t="s">
        <v>17</v>
      </c>
      <c r="K20" s="9">
        <f>SUM(K7:K18)</f>
        <v>146289.36000000002</v>
      </c>
      <c r="M20" s="48" t="s">
        <v>17</v>
      </c>
      <c r="N20" s="49">
        <f>SUM(N7:N19)</f>
        <v>236208</v>
      </c>
    </row>
    <row r="21" spans="1:14" ht="20.100000000000001" customHeight="1" thickBot="1" x14ac:dyDescent="0.3">
      <c r="A21" s="76" t="s">
        <v>51</v>
      </c>
      <c r="B21" s="77"/>
      <c r="D21" s="26"/>
      <c r="E21" s="4"/>
      <c r="G21" s="26"/>
      <c r="H21" s="4"/>
      <c r="J21" s="26"/>
      <c r="K21" s="4"/>
      <c r="M21" s="23"/>
      <c r="N21" s="24"/>
    </row>
    <row r="22" spans="1:14" ht="20.100000000000001" customHeight="1" thickBot="1" x14ac:dyDescent="0.3">
      <c r="A22" s="40" t="s">
        <v>52</v>
      </c>
      <c r="B22" s="40">
        <f>B15*B16</f>
        <v>7182</v>
      </c>
      <c r="D22" s="27" t="s">
        <v>18</v>
      </c>
      <c r="E22" s="5">
        <f>E20*3</f>
        <v>909720</v>
      </c>
      <c r="G22" s="27" t="s">
        <v>18</v>
      </c>
      <c r="H22" s="5">
        <f>H20*3</f>
        <v>658302.12000000023</v>
      </c>
      <c r="J22" s="27" t="s">
        <v>18</v>
      </c>
      <c r="K22" s="5">
        <f>K20*3</f>
        <v>438868.08000000007</v>
      </c>
      <c r="M22" s="28" t="s">
        <v>38</v>
      </c>
      <c r="N22" s="29">
        <f>N20*3</f>
        <v>708624</v>
      </c>
    </row>
    <row r="23" spans="1:14" x14ac:dyDescent="0.25">
      <c r="A23" s="67" t="s">
        <v>32</v>
      </c>
      <c r="B23" s="69">
        <f>B11+B13+B22</f>
        <v>219982</v>
      </c>
      <c r="D23" s="30" t="s">
        <v>19</v>
      </c>
      <c r="E23" s="6">
        <f>E20*4</f>
        <v>1212960</v>
      </c>
      <c r="G23" s="30" t="s">
        <v>19</v>
      </c>
      <c r="H23" s="6">
        <f>H20*4</f>
        <v>877736.16000000027</v>
      </c>
      <c r="J23" s="30" t="s">
        <v>19</v>
      </c>
      <c r="K23" s="6">
        <f>K20*4</f>
        <v>585157.44000000006</v>
      </c>
      <c r="M23" s="31" t="s">
        <v>39</v>
      </c>
      <c r="N23" s="32">
        <f>N20*6</f>
        <v>1417248</v>
      </c>
    </row>
    <row r="24" spans="1:14" ht="19.5" thickBot="1" x14ac:dyDescent="0.3">
      <c r="A24" s="68"/>
      <c r="B24" s="70"/>
      <c r="D24" s="42" t="s">
        <v>20</v>
      </c>
      <c r="E24" s="7">
        <f>E20*5</f>
        <v>1516200</v>
      </c>
      <c r="G24" s="42" t="s">
        <v>20</v>
      </c>
      <c r="H24" s="7">
        <f>H20*5</f>
        <v>1097170.2000000004</v>
      </c>
      <c r="J24" s="42" t="s">
        <v>20</v>
      </c>
      <c r="K24" s="7">
        <f>K20*5</f>
        <v>731446.8</v>
      </c>
      <c r="M24" s="43" t="s">
        <v>40</v>
      </c>
      <c r="N24" s="44">
        <f>N20*9</f>
        <v>2125872</v>
      </c>
    </row>
    <row r="25" spans="1:14" ht="19.5" thickBot="1" x14ac:dyDescent="0.3"/>
    <row r="26" spans="1:14" x14ac:dyDescent="0.25">
      <c r="A26" s="57" t="s">
        <v>44</v>
      </c>
      <c r="B26" s="59">
        <f>B18+B23</f>
        <v>2999682</v>
      </c>
      <c r="D26" s="50" t="s">
        <v>33</v>
      </c>
      <c r="E26" s="10">
        <f>B6*5%</f>
        <v>133000</v>
      </c>
      <c r="G26" s="50" t="s">
        <v>34</v>
      </c>
      <c r="H26" s="10">
        <f>B6*25%</f>
        <v>665000</v>
      </c>
      <c r="J26" s="50" t="s">
        <v>35</v>
      </c>
      <c r="K26" s="10">
        <f>B6*50%</f>
        <v>1330000</v>
      </c>
      <c r="M26" s="71" t="s">
        <v>48</v>
      </c>
      <c r="N26" s="71"/>
    </row>
    <row r="27" spans="1:14" ht="19.5" thickBot="1" x14ac:dyDescent="0.3">
      <c r="A27" s="58"/>
      <c r="B27" s="60"/>
      <c r="D27" s="51" t="s">
        <v>36</v>
      </c>
      <c r="E27" s="11">
        <f>E26*B16</f>
        <v>5985</v>
      </c>
      <c r="G27" s="51" t="s">
        <v>36</v>
      </c>
      <c r="H27" s="11">
        <f>H26*B16</f>
        <v>29925</v>
      </c>
      <c r="J27" s="51" t="s">
        <v>36</v>
      </c>
      <c r="K27" s="11">
        <f>K26*B16</f>
        <v>59850</v>
      </c>
      <c r="M27" s="71"/>
      <c r="N27" s="71"/>
    </row>
    <row r="28" spans="1:14" ht="19.5" thickBot="1" x14ac:dyDescent="0.3">
      <c r="D28" s="51" t="s">
        <v>28</v>
      </c>
      <c r="E28" s="11">
        <f>B11+B13</f>
        <v>212800</v>
      </c>
      <c r="G28" s="51" t="s">
        <v>28</v>
      </c>
      <c r="H28" s="11">
        <f>B11+B13</f>
        <v>212800</v>
      </c>
      <c r="J28" s="51" t="s">
        <v>28</v>
      </c>
      <c r="K28" s="11">
        <f>B11+B13</f>
        <v>212800</v>
      </c>
    </row>
    <row r="29" spans="1:14" ht="19.5" thickBot="1" x14ac:dyDescent="0.3">
      <c r="A29" s="61" t="s">
        <v>45</v>
      </c>
      <c r="B29" s="62"/>
      <c r="D29" s="52" t="s">
        <v>37</v>
      </c>
      <c r="E29" s="12">
        <f>B22</f>
        <v>7182</v>
      </c>
      <c r="G29" s="52" t="s">
        <v>37</v>
      </c>
      <c r="H29" s="12">
        <f>E29</f>
        <v>7182</v>
      </c>
      <c r="J29" s="52" t="s">
        <v>37</v>
      </c>
      <c r="K29" s="12">
        <f>H29</f>
        <v>7182</v>
      </c>
    </row>
    <row r="30" spans="1:14" ht="19.5" thickBot="1" x14ac:dyDescent="0.3">
      <c r="A30" s="63" t="s">
        <v>53</v>
      </c>
      <c r="B30" s="64"/>
      <c r="D30" s="53"/>
      <c r="E30" s="13"/>
      <c r="G30" s="53"/>
      <c r="H30" s="13"/>
      <c r="J30" s="53"/>
      <c r="K30" s="13"/>
    </row>
    <row r="31" spans="1:14" ht="20.100000000000001" customHeight="1" thickBot="1" x14ac:dyDescent="0.3">
      <c r="A31" s="63"/>
      <c r="B31" s="64"/>
      <c r="D31" s="54" t="s">
        <v>29</v>
      </c>
      <c r="E31" s="14">
        <f>(E29+E28+E27+E26+E5)</f>
        <v>2999682</v>
      </c>
      <c r="G31" s="14" t="s">
        <v>29</v>
      </c>
      <c r="H31" s="15">
        <f>(H29+H28+H27+H26+H5)</f>
        <v>2999682</v>
      </c>
      <c r="J31" s="14" t="s">
        <v>29</v>
      </c>
      <c r="K31" s="15">
        <f>(K29+K28+K27+K26+K5)</f>
        <v>2999682</v>
      </c>
    </row>
    <row r="32" spans="1:14" ht="15.95" customHeight="1" x14ac:dyDescent="0.25">
      <c r="A32" s="65" t="s">
        <v>46</v>
      </c>
      <c r="B32" s="66"/>
    </row>
    <row r="33" spans="1:2" ht="19.5" thickBot="1" x14ac:dyDescent="0.3">
      <c r="A33" s="55" t="s">
        <v>47</v>
      </c>
      <c r="B33" s="56"/>
    </row>
  </sheetData>
  <mergeCells count="14">
    <mergeCell ref="A23:A24"/>
    <mergeCell ref="B23:B24"/>
    <mergeCell ref="M26:N27"/>
    <mergeCell ref="D2:E2"/>
    <mergeCell ref="G2:H2"/>
    <mergeCell ref="J2:K2"/>
    <mergeCell ref="M2:N2"/>
    <mergeCell ref="A21:B21"/>
    <mergeCell ref="A33:B33"/>
    <mergeCell ref="A26:A27"/>
    <mergeCell ref="B26:B27"/>
    <mergeCell ref="A29:B29"/>
    <mergeCell ref="A30:B31"/>
    <mergeCell ref="A32:B32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B11" sqref="B11"/>
    </sheetView>
  </sheetViews>
  <sheetFormatPr defaultColWidth="11.42578125" defaultRowHeight="18.75" x14ac:dyDescent="0.25"/>
  <cols>
    <col min="1" max="1" width="45.85546875" style="3" bestFit="1" customWidth="1"/>
    <col min="2" max="2" width="16.7109375" style="3" bestFit="1" customWidth="1"/>
    <col min="3" max="3" width="8.28515625" style="3" customWidth="1"/>
    <col min="4" max="4" width="34.42578125" style="3" bestFit="1" customWidth="1"/>
    <col min="5" max="5" width="12.28515625" style="3" bestFit="1" customWidth="1"/>
    <col min="6" max="6" width="8.28515625" style="3" customWidth="1"/>
    <col min="7" max="7" width="34.42578125" style="3" bestFit="1" customWidth="1"/>
    <col min="8" max="8" width="12.28515625" style="3" bestFit="1" customWidth="1"/>
    <col min="9" max="9" width="8.28515625" style="3" customWidth="1"/>
    <col min="10" max="10" width="34.42578125" style="3" bestFit="1" customWidth="1"/>
    <col min="11" max="11" width="12.28515625" style="3" bestFit="1" customWidth="1"/>
    <col min="12" max="12" width="8.28515625" style="3" customWidth="1"/>
    <col min="13" max="13" width="32.42578125" style="3" bestFit="1" customWidth="1"/>
    <col min="14" max="14" width="12.85546875" style="3" customWidth="1"/>
  </cols>
  <sheetData>
    <row r="1" spans="1:14" ht="19.5" thickBot="1" x14ac:dyDescent="0.3"/>
    <row r="2" spans="1:14" ht="19.5" thickBot="1" x14ac:dyDescent="0.3">
      <c r="A2" s="16" t="s">
        <v>24</v>
      </c>
      <c r="B2" s="17">
        <v>850</v>
      </c>
      <c r="D2" s="72" t="s">
        <v>21</v>
      </c>
      <c r="E2" s="73"/>
      <c r="F2" s="18"/>
      <c r="G2" s="72" t="s">
        <v>22</v>
      </c>
      <c r="H2" s="73"/>
      <c r="I2" s="18"/>
      <c r="J2" s="72" t="s">
        <v>23</v>
      </c>
      <c r="K2" s="73"/>
      <c r="L2" s="18"/>
      <c r="M2" s="74" t="s">
        <v>41</v>
      </c>
      <c r="N2" s="75"/>
    </row>
    <row r="3" spans="1:14" ht="19.5" thickBot="1" x14ac:dyDescent="0.3">
      <c r="A3" s="19"/>
      <c r="B3" s="20"/>
      <c r="D3" s="2" t="s">
        <v>25</v>
      </c>
      <c r="E3" s="2">
        <f>B6*95%</f>
        <v>4037500</v>
      </c>
      <c r="G3" s="2" t="s">
        <v>26</v>
      </c>
      <c r="H3" s="2">
        <f>B6*75%</f>
        <v>3187500</v>
      </c>
      <c r="J3" s="2" t="s">
        <v>27</v>
      </c>
      <c r="K3" s="2">
        <f>B6*50%</f>
        <v>2125000</v>
      </c>
      <c r="M3" s="21" t="s">
        <v>42</v>
      </c>
      <c r="N3" s="21">
        <f>B2</f>
        <v>850</v>
      </c>
    </row>
    <row r="4" spans="1:14" ht="19.5" thickBot="1" x14ac:dyDescent="0.3">
      <c r="A4" s="16" t="s">
        <v>12</v>
      </c>
      <c r="B4" s="22">
        <v>5000</v>
      </c>
      <c r="D4" s="2" t="s">
        <v>50</v>
      </c>
      <c r="E4" s="2">
        <f>E3*B16</f>
        <v>181687.5</v>
      </c>
      <c r="G4" s="2" t="s">
        <v>50</v>
      </c>
      <c r="H4" s="2">
        <f>H3*B16</f>
        <v>143437.5</v>
      </c>
      <c r="J4" s="2" t="s">
        <v>50</v>
      </c>
      <c r="K4" s="2">
        <f>K3*B16</f>
        <v>95625</v>
      </c>
      <c r="M4" s="21" t="s">
        <v>43</v>
      </c>
      <c r="N4" s="21">
        <v>37</v>
      </c>
    </row>
    <row r="5" spans="1:14" ht="19.5" thickBot="1" x14ac:dyDescent="0.3">
      <c r="A5" s="19"/>
      <c r="B5" s="20"/>
      <c r="D5" s="2" t="s">
        <v>29</v>
      </c>
      <c r="E5" s="2">
        <f>E4+E3</f>
        <v>4219187.5</v>
      </c>
      <c r="G5" s="2" t="s">
        <v>29</v>
      </c>
      <c r="H5" s="2">
        <f>H4+H3</f>
        <v>3330937.5</v>
      </c>
      <c r="J5" s="2" t="s">
        <v>29</v>
      </c>
      <c r="K5" s="2">
        <f>K4+K3</f>
        <v>2220625</v>
      </c>
      <c r="M5" s="23"/>
      <c r="N5" s="24"/>
    </row>
    <row r="6" spans="1:14" ht="19.5" thickBot="1" x14ac:dyDescent="0.3">
      <c r="A6" s="16" t="s">
        <v>13</v>
      </c>
      <c r="B6" s="25">
        <f>B2*B4</f>
        <v>4250000</v>
      </c>
      <c r="D6" s="26"/>
      <c r="E6" s="4"/>
      <c r="G6" s="26"/>
      <c r="H6" s="4"/>
      <c r="J6" s="26"/>
      <c r="K6" s="4"/>
      <c r="M6" s="23"/>
      <c r="N6" s="24"/>
    </row>
    <row r="7" spans="1:14" x14ac:dyDescent="0.25">
      <c r="A7" s="19"/>
      <c r="B7" s="20"/>
      <c r="D7" s="27" t="s">
        <v>0</v>
      </c>
      <c r="E7" s="5">
        <f>E3*1%</f>
        <v>40375</v>
      </c>
      <c r="G7" s="27" t="s">
        <v>0</v>
      </c>
      <c r="H7" s="5">
        <f>H3*0.9166%</f>
        <v>29216.625</v>
      </c>
      <c r="J7" s="27" t="s">
        <v>0</v>
      </c>
      <c r="K7" s="5">
        <f>K3*0.9166%</f>
        <v>19477.75</v>
      </c>
      <c r="M7" s="28" t="s">
        <v>0</v>
      </c>
      <c r="N7" s="29">
        <f>N4*N3</f>
        <v>31450</v>
      </c>
    </row>
    <row r="8" spans="1:14" x14ac:dyDescent="0.25">
      <c r="A8" s="19"/>
      <c r="B8" s="20"/>
      <c r="D8" s="30" t="s">
        <v>1</v>
      </c>
      <c r="E8" s="6">
        <f t="shared" ref="E8:E18" si="0">E7</f>
        <v>40375</v>
      </c>
      <c r="G8" s="30" t="s">
        <v>1</v>
      </c>
      <c r="H8" s="6">
        <f t="shared" ref="H8:H18" si="1">H7</f>
        <v>29216.625</v>
      </c>
      <c r="J8" s="30" t="s">
        <v>1</v>
      </c>
      <c r="K8" s="6">
        <f t="shared" ref="K8:K18" si="2">K7</f>
        <v>19477.75</v>
      </c>
      <c r="M8" s="31" t="s">
        <v>1</v>
      </c>
      <c r="N8" s="32">
        <f>N7</f>
        <v>31450</v>
      </c>
    </row>
    <row r="9" spans="1:14" x14ac:dyDescent="0.25">
      <c r="A9" s="33" t="s">
        <v>14</v>
      </c>
      <c r="B9" s="20"/>
      <c r="D9" s="30" t="s">
        <v>2</v>
      </c>
      <c r="E9" s="6">
        <f t="shared" si="0"/>
        <v>40375</v>
      </c>
      <c r="G9" s="30" t="s">
        <v>2</v>
      </c>
      <c r="H9" s="6">
        <f t="shared" si="1"/>
        <v>29216.625</v>
      </c>
      <c r="J9" s="30" t="s">
        <v>2</v>
      </c>
      <c r="K9" s="6">
        <f t="shared" si="2"/>
        <v>19477.75</v>
      </c>
      <c r="M9" s="31" t="s">
        <v>2</v>
      </c>
      <c r="N9" s="32">
        <f>N8</f>
        <v>31450</v>
      </c>
    </row>
    <row r="10" spans="1:14" ht="19.5" thickBot="1" x14ac:dyDescent="0.3">
      <c r="A10" s="19"/>
      <c r="B10" s="20"/>
      <c r="D10" s="30" t="s">
        <v>3</v>
      </c>
      <c r="E10" s="6">
        <f t="shared" si="0"/>
        <v>40375</v>
      </c>
      <c r="G10" s="30" t="s">
        <v>3</v>
      </c>
      <c r="H10" s="6">
        <f t="shared" si="1"/>
        <v>29216.625</v>
      </c>
      <c r="J10" s="30" t="s">
        <v>3</v>
      </c>
      <c r="K10" s="6">
        <f t="shared" si="2"/>
        <v>19477.75</v>
      </c>
      <c r="M10" s="31" t="s">
        <v>3</v>
      </c>
      <c r="N10" s="32">
        <f>N9</f>
        <v>31450</v>
      </c>
    </row>
    <row r="11" spans="1:14" ht="19.5" thickBot="1" x14ac:dyDescent="0.3">
      <c r="A11" s="16" t="s">
        <v>15</v>
      </c>
      <c r="B11" s="16">
        <f>B2*A12</f>
        <v>170000</v>
      </c>
      <c r="D11" s="30" t="s">
        <v>4</v>
      </c>
      <c r="E11" s="6">
        <f t="shared" si="0"/>
        <v>40375</v>
      </c>
      <c r="G11" s="30" t="s">
        <v>4</v>
      </c>
      <c r="H11" s="6">
        <f t="shared" si="1"/>
        <v>29216.625</v>
      </c>
      <c r="J11" s="30" t="s">
        <v>4</v>
      </c>
      <c r="K11" s="6">
        <f t="shared" si="2"/>
        <v>19477.75</v>
      </c>
      <c r="M11" s="31" t="s">
        <v>4</v>
      </c>
      <c r="N11" s="32">
        <f t="shared" ref="N11:N18" si="3">N10</f>
        <v>31450</v>
      </c>
    </row>
    <row r="12" spans="1:14" ht="19.5" thickBot="1" x14ac:dyDescent="0.3">
      <c r="A12" s="34">
        <v>200</v>
      </c>
      <c r="B12" s="20"/>
      <c r="D12" s="30" t="s">
        <v>5</v>
      </c>
      <c r="E12" s="6">
        <f t="shared" si="0"/>
        <v>40375</v>
      </c>
      <c r="G12" s="30" t="s">
        <v>5</v>
      </c>
      <c r="H12" s="6">
        <f t="shared" si="1"/>
        <v>29216.625</v>
      </c>
      <c r="J12" s="30" t="s">
        <v>5</v>
      </c>
      <c r="K12" s="6">
        <f t="shared" si="2"/>
        <v>19477.75</v>
      </c>
      <c r="M12" s="31" t="s">
        <v>5</v>
      </c>
      <c r="N12" s="32">
        <f t="shared" si="3"/>
        <v>31450</v>
      </c>
    </row>
    <row r="13" spans="1:14" ht="19.5" thickBot="1" x14ac:dyDescent="0.3">
      <c r="A13" s="16" t="s">
        <v>16</v>
      </c>
      <c r="B13" s="16">
        <f>B2*A14</f>
        <v>170000</v>
      </c>
      <c r="D13" s="30" t="s">
        <v>6</v>
      </c>
      <c r="E13" s="6">
        <f t="shared" si="0"/>
        <v>40375</v>
      </c>
      <c r="G13" s="30" t="s">
        <v>6</v>
      </c>
      <c r="H13" s="6">
        <f t="shared" si="1"/>
        <v>29216.625</v>
      </c>
      <c r="J13" s="30" t="s">
        <v>6</v>
      </c>
      <c r="K13" s="6">
        <f t="shared" si="2"/>
        <v>19477.75</v>
      </c>
      <c r="M13" s="31" t="s">
        <v>6</v>
      </c>
      <c r="N13" s="32">
        <f t="shared" si="3"/>
        <v>31450</v>
      </c>
    </row>
    <row r="14" spans="1:14" ht="19.5" thickBot="1" x14ac:dyDescent="0.3">
      <c r="A14" s="35">
        <v>200</v>
      </c>
      <c r="B14" s="36"/>
      <c r="D14" s="30" t="s">
        <v>7</v>
      </c>
      <c r="E14" s="6">
        <f t="shared" si="0"/>
        <v>40375</v>
      </c>
      <c r="G14" s="30" t="s">
        <v>7</v>
      </c>
      <c r="H14" s="6">
        <f t="shared" si="1"/>
        <v>29216.625</v>
      </c>
      <c r="J14" s="30" t="s">
        <v>7</v>
      </c>
      <c r="K14" s="6">
        <f t="shared" si="2"/>
        <v>19477.75</v>
      </c>
      <c r="M14" s="31" t="s">
        <v>7</v>
      </c>
      <c r="N14" s="32">
        <f t="shared" si="3"/>
        <v>31450</v>
      </c>
    </row>
    <row r="15" spans="1:14" ht="19.5" thickBot="1" x14ac:dyDescent="0.3">
      <c r="A15" s="37">
        <v>300</v>
      </c>
      <c r="B15" s="37">
        <f>A15*B2</f>
        <v>255000</v>
      </c>
      <c r="D15" s="30" t="s">
        <v>8</v>
      </c>
      <c r="E15" s="6">
        <f t="shared" si="0"/>
        <v>40375</v>
      </c>
      <c r="G15" s="30" t="s">
        <v>8</v>
      </c>
      <c r="H15" s="6">
        <f t="shared" si="1"/>
        <v>29216.625</v>
      </c>
      <c r="J15" s="30" t="s">
        <v>8</v>
      </c>
      <c r="K15" s="6">
        <f t="shared" si="2"/>
        <v>19477.75</v>
      </c>
      <c r="M15" s="31" t="s">
        <v>8</v>
      </c>
      <c r="N15" s="32">
        <f t="shared" si="3"/>
        <v>31450</v>
      </c>
    </row>
    <row r="16" spans="1:14" ht="19.5" thickBot="1" x14ac:dyDescent="0.3">
      <c r="A16" s="38" t="s">
        <v>49</v>
      </c>
      <c r="B16" s="39">
        <v>4.4999999999999998E-2</v>
      </c>
      <c r="D16" s="30" t="s">
        <v>9</v>
      </c>
      <c r="E16" s="6">
        <f t="shared" si="0"/>
        <v>40375</v>
      </c>
      <c r="G16" s="30" t="s">
        <v>9</v>
      </c>
      <c r="H16" s="6">
        <f t="shared" si="1"/>
        <v>29216.625</v>
      </c>
      <c r="J16" s="30" t="s">
        <v>9</v>
      </c>
      <c r="K16" s="6">
        <f t="shared" si="2"/>
        <v>19477.75</v>
      </c>
      <c r="M16" s="31" t="s">
        <v>9</v>
      </c>
      <c r="N16" s="32">
        <f t="shared" si="3"/>
        <v>31450</v>
      </c>
    </row>
    <row r="17" spans="1:14" ht="19.5" thickBot="1" x14ac:dyDescent="0.3">
      <c r="A17" s="40" t="s">
        <v>30</v>
      </c>
      <c r="B17" s="40">
        <f>B6*B16</f>
        <v>191250</v>
      </c>
      <c r="D17" s="30" t="s">
        <v>10</v>
      </c>
      <c r="E17" s="6">
        <f t="shared" si="0"/>
        <v>40375</v>
      </c>
      <c r="G17" s="30" t="s">
        <v>10</v>
      </c>
      <c r="H17" s="6">
        <f t="shared" si="1"/>
        <v>29216.625</v>
      </c>
      <c r="J17" s="30" t="s">
        <v>10</v>
      </c>
      <c r="K17" s="6">
        <f t="shared" si="2"/>
        <v>19477.75</v>
      </c>
      <c r="M17" s="31" t="s">
        <v>10</v>
      </c>
      <c r="N17" s="32">
        <f t="shared" si="3"/>
        <v>31450</v>
      </c>
    </row>
    <row r="18" spans="1:14" ht="19.5" thickBot="1" x14ac:dyDescent="0.3">
      <c r="A18" s="40" t="s">
        <v>31</v>
      </c>
      <c r="B18" s="41">
        <f>B6+B17</f>
        <v>4441250</v>
      </c>
      <c r="D18" s="42" t="s">
        <v>11</v>
      </c>
      <c r="E18" s="7">
        <f t="shared" si="0"/>
        <v>40375</v>
      </c>
      <c r="G18" s="42" t="s">
        <v>11</v>
      </c>
      <c r="H18" s="7">
        <f t="shared" si="1"/>
        <v>29216.625</v>
      </c>
      <c r="J18" s="42" t="s">
        <v>11</v>
      </c>
      <c r="K18" s="7">
        <f t="shared" si="2"/>
        <v>19477.75</v>
      </c>
      <c r="M18" s="43" t="s">
        <v>11</v>
      </c>
      <c r="N18" s="44">
        <f t="shared" si="3"/>
        <v>31450</v>
      </c>
    </row>
    <row r="19" spans="1:14" ht="19.5" thickBot="1" x14ac:dyDescent="0.3">
      <c r="A19" s="45"/>
      <c r="B19" s="45"/>
      <c r="D19" s="46"/>
      <c r="E19" s="8"/>
      <c r="G19" s="46"/>
      <c r="H19" s="8"/>
      <c r="J19" s="46"/>
      <c r="K19" s="8"/>
      <c r="M19" s="23"/>
      <c r="N19" s="24"/>
    </row>
    <row r="20" spans="1:14" ht="19.5" thickBot="1" x14ac:dyDescent="0.3">
      <c r="A20" s="45"/>
      <c r="B20" s="45"/>
      <c r="D20" s="47" t="s">
        <v>17</v>
      </c>
      <c r="E20" s="9">
        <f>SUM(E7:E18)</f>
        <v>484500</v>
      </c>
      <c r="G20" s="47" t="s">
        <v>17</v>
      </c>
      <c r="H20" s="9">
        <f>SUM(H7:H18)</f>
        <v>350599.5</v>
      </c>
      <c r="J20" s="47" t="s">
        <v>17</v>
      </c>
      <c r="K20" s="9">
        <f>SUM(K7:K18)</f>
        <v>233733</v>
      </c>
      <c r="M20" s="48" t="s">
        <v>17</v>
      </c>
      <c r="N20" s="49">
        <f>SUM(N7:N19)</f>
        <v>377400</v>
      </c>
    </row>
    <row r="21" spans="1:14" ht="19.5" thickBot="1" x14ac:dyDescent="0.3">
      <c r="A21" s="76" t="s">
        <v>51</v>
      </c>
      <c r="B21" s="77"/>
      <c r="D21" s="26"/>
      <c r="E21" s="4"/>
      <c r="G21" s="26"/>
      <c r="H21" s="4"/>
      <c r="J21" s="26"/>
      <c r="K21" s="4"/>
      <c r="M21" s="23"/>
      <c r="N21" s="24"/>
    </row>
    <row r="22" spans="1:14" ht="19.5" thickBot="1" x14ac:dyDescent="0.3">
      <c r="A22" s="40" t="s">
        <v>52</v>
      </c>
      <c r="B22" s="40">
        <f>B15*B16</f>
        <v>11475</v>
      </c>
      <c r="D22" s="27" t="s">
        <v>18</v>
      </c>
      <c r="E22" s="5">
        <f>E20*3</f>
        <v>1453500</v>
      </c>
      <c r="G22" s="27" t="s">
        <v>18</v>
      </c>
      <c r="H22" s="5">
        <f>H20*3</f>
        <v>1051798.5</v>
      </c>
      <c r="J22" s="27" t="s">
        <v>18</v>
      </c>
      <c r="K22" s="5">
        <f>K20*3</f>
        <v>701199</v>
      </c>
      <c r="M22" s="28" t="s">
        <v>38</v>
      </c>
      <c r="N22" s="29">
        <f>N20*3</f>
        <v>1132200</v>
      </c>
    </row>
    <row r="23" spans="1:14" x14ac:dyDescent="0.25">
      <c r="A23" s="67" t="s">
        <v>32</v>
      </c>
      <c r="B23" s="69">
        <f>B11+B13+B22</f>
        <v>351475</v>
      </c>
      <c r="D23" s="30" t="s">
        <v>19</v>
      </c>
      <c r="E23" s="6">
        <f>E20*4</f>
        <v>1938000</v>
      </c>
      <c r="G23" s="30" t="s">
        <v>19</v>
      </c>
      <c r="H23" s="6">
        <f>H20*4</f>
        <v>1402398</v>
      </c>
      <c r="J23" s="30" t="s">
        <v>19</v>
      </c>
      <c r="K23" s="6">
        <f>K20*4</f>
        <v>934932</v>
      </c>
      <c r="M23" s="31" t="s">
        <v>39</v>
      </c>
      <c r="N23" s="32">
        <f>N20*6</f>
        <v>2264400</v>
      </c>
    </row>
    <row r="24" spans="1:14" ht="19.5" thickBot="1" x14ac:dyDescent="0.3">
      <c r="A24" s="68"/>
      <c r="B24" s="70"/>
      <c r="D24" s="42" t="s">
        <v>20</v>
      </c>
      <c r="E24" s="7">
        <f>E20*5</f>
        <v>2422500</v>
      </c>
      <c r="G24" s="42" t="s">
        <v>20</v>
      </c>
      <c r="H24" s="7">
        <f>H20*5</f>
        <v>1752997.5</v>
      </c>
      <c r="J24" s="42" t="s">
        <v>20</v>
      </c>
      <c r="K24" s="7">
        <f>K20*5</f>
        <v>1168665</v>
      </c>
      <c r="M24" s="43" t="s">
        <v>40</v>
      </c>
      <c r="N24" s="44">
        <f>N20*9</f>
        <v>3396600</v>
      </c>
    </row>
    <row r="25" spans="1:14" ht="19.5" thickBot="1" x14ac:dyDescent="0.3"/>
    <row r="26" spans="1:14" x14ac:dyDescent="0.25">
      <c r="A26" s="57" t="s">
        <v>44</v>
      </c>
      <c r="B26" s="59">
        <f>B18+B23</f>
        <v>4792725</v>
      </c>
      <c r="D26" s="50" t="s">
        <v>33</v>
      </c>
      <c r="E26" s="10">
        <f>B6*5%</f>
        <v>212500</v>
      </c>
      <c r="G26" s="50" t="s">
        <v>34</v>
      </c>
      <c r="H26" s="10">
        <f>B6*25%</f>
        <v>1062500</v>
      </c>
      <c r="J26" s="50" t="s">
        <v>35</v>
      </c>
      <c r="K26" s="10">
        <f>B6*50%</f>
        <v>2125000</v>
      </c>
      <c r="M26" s="71" t="s">
        <v>48</v>
      </c>
      <c r="N26" s="71"/>
    </row>
    <row r="27" spans="1:14" ht="19.5" thickBot="1" x14ac:dyDescent="0.3">
      <c r="A27" s="58"/>
      <c r="B27" s="60"/>
      <c r="D27" s="51" t="s">
        <v>36</v>
      </c>
      <c r="E27" s="11">
        <f>E26*B16</f>
        <v>9562.5</v>
      </c>
      <c r="G27" s="51" t="s">
        <v>36</v>
      </c>
      <c r="H27" s="11">
        <f>H26*B16</f>
        <v>47812.5</v>
      </c>
      <c r="J27" s="51" t="s">
        <v>36</v>
      </c>
      <c r="K27" s="11">
        <f>K26*B16</f>
        <v>95625</v>
      </c>
      <c r="M27" s="71"/>
      <c r="N27" s="71"/>
    </row>
    <row r="28" spans="1:14" ht="19.5" thickBot="1" x14ac:dyDescent="0.3">
      <c r="D28" s="51" t="s">
        <v>28</v>
      </c>
      <c r="E28" s="11">
        <f>B11+B13</f>
        <v>340000</v>
      </c>
      <c r="G28" s="51" t="s">
        <v>28</v>
      </c>
      <c r="H28" s="11">
        <f>B11+B13</f>
        <v>340000</v>
      </c>
      <c r="J28" s="51" t="s">
        <v>28</v>
      </c>
      <c r="K28" s="11">
        <f>B11+B13</f>
        <v>340000</v>
      </c>
    </row>
    <row r="29" spans="1:14" ht="19.5" thickBot="1" x14ac:dyDescent="0.3">
      <c r="A29" s="61" t="s">
        <v>45</v>
      </c>
      <c r="B29" s="62"/>
      <c r="D29" s="52" t="s">
        <v>37</v>
      </c>
      <c r="E29" s="12">
        <f>B22</f>
        <v>11475</v>
      </c>
      <c r="G29" s="52" t="s">
        <v>37</v>
      </c>
      <c r="H29" s="12">
        <f>E29</f>
        <v>11475</v>
      </c>
      <c r="J29" s="52" t="s">
        <v>37</v>
      </c>
      <c r="K29" s="12">
        <f>H29</f>
        <v>11475</v>
      </c>
    </row>
    <row r="30" spans="1:14" ht="19.5" thickBot="1" x14ac:dyDescent="0.3">
      <c r="A30" s="63" t="s">
        <v>53</v>
      </c>
      <c r="B30" s="64"/>
      <c r="D30" s="53"/>
      <c r="E30" s="13"/>
      <c r="G30" s="53"/>
      <c r="H30" s="13"/>
      <c r="J30" s="53"/>
      <c r="K30" s="13"/>
    </row>
    <row r="31" spans="1:14" ht="19.5" thickBot="1" x14ac:dyDescent="0.3">
      <c r="A31" s="63"/>
      <c r="B31" s="64"/>
      <c r="D31" s="54" t="s">
        <v>29</v>
      </c>
      <c r="E31" s="14">
        <f>(E29+E28+E27+E26+E5)</f>
        <v>4792725</v>
      </c>
      <c r="G31" s="14" t="s">
        <v>29</v>
      </c>
      <c r="H31" s="15">
        <f>(H29+H28+H27+H26+H5)</f>
        <v>4792725</v>
      </c>
      <c r="J31" s="14" t="s">
        <v>29</v>
      </c>
      <c r="K31" s="15">
        <f>(K29+K28+K27+K26+K5)</f>
        <v>4792725</v>
      </c>
    </row>
    <row r="32" spans="1:14" x14ac:dyDescent="0.25">
      <c r="A32" s="65" t="s">
        <v>46</v>
      </c>
      <c r="B32" s="66"/>
    </row>
    <row r="33" spans="1:2" ht="19.5" thickBot="1" x14ac:dyDescent="0.3">
      <c r="A33" s="55" t="s">
        <v>47</v>
      </c>
      <c r="B33" s="56"/>
    </row>
  </sheetData>
  <mergeCells count="14">
    <mergeCell ref="A23:A24"/>
    <mergeCell ref="B23:B24"/>
    <mergeCell ref="D2:E2"/>
    <mergeCell ref="G2:H2"/>
    <mergeCell ref="J2:K2"/>
    <mergeCell ref="M2:N2"/>
    <mergeCell ref="A21:B21"/>
    <mergeCell ref="A33:B33"/>
    <mergeCell ref="A26:A27"/>
    <mergeCell ref="B26:B27"/>
    <mergeCell ref="M26:N27"/>
    <mergeCell ref="A29:B29"/>
    <mergeCell ref="A30:B31"/>
    <mergeCell ref="A32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532 Sq. Ft.</vt:lpstr>
      <vt:lpstr>850 Sq. Ft.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Laxman</dc:creator>
  <cp:lastModifiedBy>sqyards05</cp:lastModifiedBy>
  <dcterms:created xsi:type="dcterms:W3CDTF">2015-09-10T19:05:59Z</dcterms:created>
  <dcterms:modified xsi:type="dcterms:W3CDTF">2016-06-18T08:00:48Z</dcterms:modified>
</cp:coreProperties>
</file>